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katiegoodwright/Library/CloudStorage/GoogleDrive-clerkstcleerparishcouncil@gmail.com/My Drive/Finances/Audit/25 - 26/BDO docs/"/>
    </mc:Choice>
  </mc:AlternateContent>
  <xr:revisionPtr revIDLastSave="0" documentId="13_ncr:1_{7DD21F5F-A520-6C41-8784-030207E7C4B1}" xr6:coauthVersionLast="47" xr6:coauthVersionMax="47" xr10:uidLastSave="{00000000-0000-0000-0000-000000000000}"/>
  <bookViews>
    <workbookView xWindow="-4380" yWindow="-20100" windowWidth="30700" windowHeight="19020" tabRatio="874" activeTab="3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0" l="1"/>
  <c r="E6" i="10"/>
  <c r="B45" i="10"/>
  <c r="D45" i="10" s="1"/>
  <c r="C45" i="10"/>
  <c r="D44" i="10"/>
  <c r="D30" i="10"/>
  <c r="B34" i="10"/>
  <c r="D35" i="10"/>
  <c r="D24" i="10"/>
  <c r="D18" i="10"/>
  <c r="C28" i="10"/>
  <c r="D28" i="10" s="1"/>
  <c r="D29" i="10"/>
  <c r="D27" i="10"/>
  <c r="C26" i="10"/>
  <c r="D26" i="10" s="1"/>
  <c r="D25" i="10"/>
  <c r="D23" i="10"/>
  <c r="D22" i="10"/>
  <c r="D21" i="10"/>
  <c r="D20" i="10"/>
  <c r="D19" i="10"/>
  <c r="D17" i="10"/>
  <c r="D16" i="10"/>
  <c r="D15" i="10"/>
  <c r="D14" i="10"/>
  <c r="D21" i="7"/>
  <c r="D15" i="7"/>
  <c r="D13" i="8"/>
  <c r="C13" i="13"/>
  <c r="C4" i="1"/>
  <c r="D14" i="13"/>
  <c r="C14" i="13"/>
  <c r="E34" i="11"/>
  <c r="C34" i="11"/>
  <c r="C40" i="11"/>
  <c r="B40" i="11"/>
  <c r="D39" i="11"/>
  <c r="D38" i="11"/>
  <c r="D37" i="11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43" i="10"/>
  <c r="D42" i="10"/>
  <c r="D41" i="10"/>
  <c r="D40" i="10"/>
  <c r="D39" i="10"/>
  <c r="D38" i="10"/>
  <c r="D37" i="10"/>
  <c r="D34" i="10"/>
  <c r="D33" i="10"/>
  <c r="D32" i="10"/>
  <c r="D31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C29" i="7"/>
  <c r="B29" i="7"/>
  <c r="D28" i="7"/>
  <c r="D27" i="7"/>
  <c r="D26" i="7"/>
  <c r="D25" i="7"/>
  <c r="D24" i="7"/>
  <c r="D23" i="7"/>
  <c r="D22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<sst xmlns="http://schemas.openxmlformats.org/spreadsheetml/2006/main" count="176" uniqueCount="112">
  <si>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</si>
  <si>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</si>
  <si>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</si>
  <si>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</si>
  <si>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</si>
  <si>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</si>
  <si>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</si>
  <si>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</si>
  <si>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</si>
  <si>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</si>
  <si>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</si>
  <si>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</si>
  <si>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</si>
  <si>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</si>
  <si>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</si>
  <si>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</si>
  <si>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</si>
  <si>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</si>
  <si>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</si>
  <si>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</si>
  <si>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</si>
  <si>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</si>
  <si>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</si>
  <si>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</si>
  <si>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</si>
  <si>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</si>
  <si>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</si>
  <si>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</si>
  <si>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</si>
  <si>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</si>
  <si>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</si>
  <si>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</si>
  <si>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</si>
  <si>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</si>
  <si>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</si>
  <si>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</si>
  <si>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</si>
  <si>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</si>
  <si>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</si>
  <si>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</si>
  <si>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</si>
  <si>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</si>
  <si>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</si>
  <si>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</si>
  <si>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</si>
  <si>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</si>
  <si>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</si>
  <si>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</si>
  <si>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</si>
  <si>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</si>
  <si>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</si>
  <si>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</si>
  <si>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</si>
  <si>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</si>
  <si>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</si>
  <si>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</si>
  <si>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</si>
  <si>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</si>
  <si>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</si>
  <si>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</si>
  <si>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</si>
  <si>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</si>
  <si>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</si>
  <si>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</si>
  <si>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</si>
  <si>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</si>
  <si>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</si>
  <si>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</si>
  <si>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</si>
  <si>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</si>
  <si>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</si>
  <si>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Pavilion hire was up in 25/26 due to additional hires of a wake, Summer football club hire, and first aid training courses</t>
  </si>
  <si>
    <t>No section 106 received in 25/26</t>
  </si>
  <si>
    <t>Bank interest less in 25/26</t>
  </si>
  <si>
    <t>Allotment rent and water less in 25/26 - less plots hired</t>
  </si>
  <si>
    <t>Local Maintetnance partnership additional grant awarded in 25/26</t>
  </si>
  <si>
    <t>2 x years pitch hire received in 24/25, normal 1 year received in 25/26</t>
  </si>
  <si>
    <t xml:space="preserve">VAT reclaim more in 25/ 26 due to more expenditure </t>
  </si>
  <si>
    <t>No CIL income for 25/26</t>
  </si>
  <si>
    <t>Training - slightly more spent in 25/26</t>
  </si>
  <si>
    <t>24/25 laptop and equipment purchased for new clerk, not needed to be repeated in following year</t>
  </si>
  <si>
    <t>Bank charges - slightly less in 25/26</t>
  </si>
  <si>
    <t>Insurance - standard increase for 25/26</t>
  </si>
  <si>
    <t>Data protection -  slightly more spent in 25/26</t>
  </si>
  <si>
    <t>HR advice - subscription to SW councils taken up in 25/26</t>
  </si>
  <si>
    <t>Grants s137 - more awarded in 25/26 due to better adveritsing</t>
  </si>
  <si>
    <t xml:space="preserve">burial ground grants -  more awarded 25/26 as budgeted </t>
  </si>
  <si>
    <t>milenium gardens - in 25/26 emergency tree works needed (£340)</t>
  </si>
  <si>
    <t>Allotment water - for 24/25 account in credit, for 25/26 water rates increased and account being paid regularly by direct debit</t>
  </si>
  <si>
    <t>Allotment maintenance and grass cutting - 24/25 £1500 used to build shed, 25/26</t>
  </si>
  <si>
    <t>Toilets maintenance - 25/26 repairs needed</t>
  </si>
  <si>
    <t xml:space="preserve">Toilets water - 25/26 increase in water useage and rates </t>
  </si>
  <si>
    <t xml:space="preserve">Bus shelters - 25/26 repairs carried out </t>
  </si>
  <si>
    <t xml:space="preserve">Unplanned </t>
  </si>
  <si>
    <t>Pavilion sundries - not budgeted for in 24/25</t>
  </si>
  <si>
    <t>footpath cutting -  not budgeted for in 24/25</t>
  </si>
  <si>
    <t>Defibs -  not budgeted for in 24/25</t>
  </si>
  <si>
    <t>VAT - more spending in 25/26 so more VAT to claim</t>
  </si>
  <si>
    <t>Locum clerk -  not budgeted for in 25/26</t>
  </si>
  <si>
    <t>Election -  not budgeted for in 24/25</t>
  </si>
  <si>
    <t>Subscriptions &amp; software - additional ones needed / price increases for 25/26 i.e Xero £400 annually, Microsoft £70 annually, Addobe £150 annually</t>
  </si>
  <si>
    <t>Audit fees - price increase for 25/26</t>
  </si>
  <si>
    <t>Professional fees -24/25 fees to accountant for correcting payroll £80, fees to solicitor for valuation letter £80 - not needed in following year
-25/26 Accountant helped to set up acounting software £300</t>
  </si>
  <si>
    <t>Pavilon maintenance - planned maintenance works carried out - I.e new windows and doors at pavilion £14,105</t>
  </si>
  <si>
    <t xml:space="preserve">Cleaning -  slightly more spent in 25/26 as new company employed costing more per hour, and deep cleans carried out </t>
  </si>
  <si>
    <t>H&amp;S  Considerably more spent in 25/26 due to new H&amp;S company re-doing all H&amp;S RA &amp; providing advice and 3 x cost of previous company</t>
  </si>
  <si>
    <t xml:space="preserve">Utilties - incldue waste disposal - 
24/25 got refund of £1400 from BT from previous year </t>
  </si>
  <si>
    <t>Sports Pitch Maintenance and cutting - 25/26 included tree survey (£1080) and emergency tree works (£900) hedge  / tree cutting (£820) General repairs (£340)</t>
  </si>
  <si>
    <t>MUGA -  slightly more spent in 25/26 for light testing £220</t>
  </si>
  <si>
    <t>Play park &amp; grit bins - in 24/25 play park gate installed and repairs to equipment made, in 25/26 only small repalcement part needed (£147.62)
25/26 Grit bins replaced and grit purchased (£1424.19)</t>
  </si>
  <si>
    <t>Inadequate budgeting process carried out for the 24/25 budget council not having permanent Clerk / RFO. The precept was lowered against the advice of the RFO. Some figures were not accounted for / calculated correctly. For 25/26 the budget was completely re-structured so it is not possible to do a line by line comparision for the 2 years</t>
  </si>
  <si>
    <t>Clerk started employment in May 2024, so 1.5 months less salary in 24/25 compared to ful year in 25/26. - 1.5 month salaray costs approx £3,000
In 25/26 Clerk had pay increase - accounts for around £1000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</si>
</sst>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rgb="FF000A1E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9" fontId="3" fillId="0" borderId="1" xfId="1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7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7" fillId="2" borderId="10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7" fillId="2" borderId="10" xfId="0" applyFont="1" applyFill="1" applyBorder="1" applyAlignment="1">
      <alignment horizontal="center"/>
    </xf>
    <xf numFmtId="15" fontId="7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6" fillId="6" borderId="0" xfId="0" applyFont="1" applyFill="1"/>
    <xf numFmtId="0" fontId="16" fillId="0" borderId="14" xfId="0" applyFont="1" applyBorder="1"/>
    <xf numFmtId="0" fontId="17" fillId="0" borderId="15" xfId="0" applyFont="1" applyBorder="1"/>
    <xf numFmtId="0" fontId="18" fillId="0" borderId="0" xfId="0" applyFont="1"/>
    <xf numFmtId="0" fontId="16" fillId="3" borderId="1" xfId="0" applyFont="1" applyFill="1" applyBorder="1"/>
    <xf numFmtId="0" fontId="16" fillId="0" borderId="0" xfId="0" applyFont="1" applyAlignment="1">
      <alignment horizontal="right"/>
    </xf>
    <xf numFmtId="9" fontId="19" fillId="0" borderId="0" xfId="1" applyFont="1" applyBorder="1"/>
    <xf numFmtId="164" fontId="0" fillId="4" borderId="1" xfId="2" applyFont="1" applyFill="1" applyBorder="1" applyAlignment="1">
      <alignment horizontal="center" vertical="top"/>
    </xf>
    <xf numFmtId="164" fontId="0" fillId="2" borderId="8" xfId="2" applyFont="1" applyFill="1" applyBorder="1" applyAlignment="1">
      <alignment horizontal="center" vertical="top"/>
    </xf>
    <xf numFmtId="164" fontId="0" fillId="4" borderId="5" xfId="2" applyFont="1" applyFill="1" applyBorder="1" applyAlignment="1">
      <alignment horizontal="center" vertical="top"/>
    </xf>
    <xf numFmtId="164" fontId="0" fillId="4" borderId="8" xfId="2" applyFont="1" applyFill="1" applyBorder="1" applyAlignment="1">
      <alignment horizontal="center" vertical="top"/>
    </xf>
    <xf numFmtId="0" fontId="4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9" fillId="2" borderId="1" xfId="0" applyFont="1" applyFill="1" applyBorder="1"/>
    <xf numFmtId="0" fontId="7" fillId="2" borderId="1" xfId="0" applyFont="1" applyFill="1" applyBorder="1"/>
    <xf numFmtId="0" fontId="20" fillId="0" borderId="0" xfId="0" applyFont="1"/>
    <xf numFmtId="164" fontId="0" fillId="0" borderId="9" xfId="0" applyNumberFormat="1" applyBorder="1" applyAlignment="1">
      <alignment horizontal="center"/>
    </xf>
    <xf numFmtId="0" fontId="8" fillId="0" borderId="2" xfId="0" applyFont="1" applyBorder="1"/>
    <xf numFmtId="0" fontId="0" fillId="0" borderId="3" xfId="0" applyBorder="1"/>
    <xf numFmtId="4" fontId="9" fillId="0" borderId="1" xfId="0" applyNumberFormat="1" applyFont="1" applyBorder="1"/>
    <xf numFmtId="8" fontId="0" fillId="0" borderId="0" xfId="0" applyNumberFormat="1"/>
    <xf numFmtId="8" fontId="21" fillId="0" borderId="1" xfId="0" applyNumberFormat="1" applyFont="1" applyBorder="1"/>
    <xf numFmtId="8" fontId="8" fillId="0" borderId="1" xfId="0" applyNumberFormat="1" applyFont="1" applyBorder="1"/>
    <xf numFmtId="8" fontId="1" fillId="0" borderId="1" xfId="0" applyNumberFormat="1" applyFont="1" applyBorder="1"/>
    <xf numFmtId="4" fontId="0" fillId="0" borderId="1" xfId="0" applyNumberFormat="1" applyBorder="1"/>
    <xf numFmtId="4" fontId="22" fillId="0" borderId="1" xfId="0" applyNumberFormat="1" applyFont="1" applyBorder="1"/>
    <xf numFmtId="8" fontId="23" fillId="0" borderId="1" xfId="0" applyNumberFormat="1" applyFont="1" applyBorder="1"/>
    <xf numFmtId="4" fontId="8" fillId="0" borderId="1" xfId="0" applyNumberFormat="1" applyFont="1" applyBorder="1"/>
    <xf numFmtId="8" fontId="9" fillId="2" borderId="1" xfId="0" applyNumberFormat="1" applyFont="1" applyFill="1" applyBorder="1"/>
    <xf numFmtId="8" fontId="7" fillId="0" borderId="1" xfId="0" applyNumberFormat="1" applyFont="1" applyBorder="1"/>
    <xf numFmtId="0" fontId="7" fillId="0" borderId="2" xfId="0" applyFont="1" applyBorder="1" applyAlignment="1">
      <alignment horizontal="right"/>
    </xf>
    <xf numFmtId="0" fontId="22" fillId="0" borderId="1" xfId="0" applyFont="1" applyBorder="1"/>
    <xf numFmtId="0" fontId="8" fillId="0" borderId="2" xfId="0" applyFont="1" applyBorder="1"/>
    <xf numFmtId="0" fontId="0" fillId="0" borderId="3" xfId="0" applyBorder="1"/>
    <xf numFmtId="0" fontId="4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Border="1"/>
    <xf numFmtId="0" fontId="7" fillId="2" borderId="5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24" fillId="0" borderId="2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2" workbookViewId="0">
      <selection activeCell="F10" sqref="F10"/>
    </sheetView>
  </sheetViews>
  <sheetFormatPr baseColWidth="10" defaultColWidth="9.1640625" defaultRowHeight="15" x14ac:dyDescent="0.2"/>
  <cols>
    <col min="1" max="1" width="4.1640625" customWidth="1"/>
    <col min="2" max="2" width="28.6640625" style="22" customWidth="1"/>
    <col min="3" max="6" width="16.5" customWidth="1"/>
    <col min="7" max="8" width="16.5" hidden="1" customWidth="1"/>
    <col min="9" max="9" width="77.1640625" style="23" customWidth="1"/>
    <col min="10" max="10" width="23.1640625" bestFit="1" customWidth="1"/>
  </cols>
  <sheetData>
    <row r="1" spans="2:10" ht="17.25" customHeight="1" x14ac:dyDescent="0.2">
      <c r="B1" s="25" t="s">
        <v>0</v>
      </c>
    </row>
    <row r="3" spans="2:10" ht="15" customHeight="1" x14ac:dyDescent="0.2">
      <c r="B3" s="99" t="s">
        <v>1</v>
      </c>
      <c r="C3" s="100"/>
      <c r="D3" s="100"/>
      <c r="E3" s="100"/>
      <c r="F3" s="100"/>
      <c r="G3" s="100"/>
      <c r="H3" s="100"/>
      <c r="I3" s="100"/>
    </row>
    <row r="4" spans="2:10" ht="15" customHeight="1" thickBot="1" x14ac:dyDescent="0.25"/>
    <row r="5" spans="2:10" ht="15" customHeight="1" x14ac:dyDescent="0.2">
      <c r="B5" s="26"/>
      <c r="C5" s="98" t="s">
        <v>2</v>
      </c>
      <c r="D5" s="98"/>
      <c r="E5" s="46"/>
      <c r="F5" s="46"/>
      <c r="G5" s="46"/>
      <c r="H5" s="46"/>
      <c r="I5" s="36" t="s">
        <v>3</v>
      </c>
      <c r="J5" s="41" t="s">
        <v>4</v>
      </c>
    </row>
    <row r="6" spans="2:10" ht="32" x14ac:dyDescent="0.2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2" x14ac:dyDescent="0.2">
      <c r="B7" s="29" t="s">
        <v>8</v>
      </c>
      <c r="C7" s="67">
        <v>166482</v>
      </c>
      <c r="D7" s="67">
        <v>151674</v>
      </c>
      <c r="E7" s="54"/>
      <c r="F7" s="54"/>
      <c r="G7" s="49"/>
      <c r="H7" s="49"/>
      <c r="I7" s="38" t="s">
        <v>9</v>
      </c>
      <c r="J7" s="43"/>
    </row>
    <row r="8" spans="2:10" s="21" customFormat="1" ht="32" x14ac:dyDescent="0.2">
      <c r="B8" s="29" t="s">
        <v>10</v>
      </c>
      <c r="C8" s="67">
        <v>35000</v>
      </c>
      <c r="D8" s="67">
        <v>70927</v>
      </c>
      <c r="E8" s="49">
        <f>D8-C8</f>
        <v>35927</v>
      </c>
      <c r="F8" s="48">
        <f>IF(AND(C8=0,D8=0),0,IF(C8=0,1,IF(D8=0,-1,(D8-C8)/C8)))</f>
        <v>1.0264857142857142</v>
      </c>
      <c r="G8" s="33" t="str">
        <f>IF(E8&gt;100000,"Yes",IF(E8&lt;-100000,"Yes","No"))</f>
        <v>No</v>
      </c>
      <c r="H8" s="33" t="str">
        <f>IF(F8&gt;15%,"Yes",IF(F8&lt;-15%,"Yes","No"))</f>
        <v>Yes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2">
      <c r="B9" s="29" t="s">
        <v>12</v>
      </c>
      <c r="C9" s="67">
        <v>31635</v>
      </c>
      <c r="D9" s="67">
        <v>27400</v>
      </c>
      <c r="E9" s="49">
        <f t="shared" ref="E9:E12" si="0">D9-C9</f>
        <v>-4235</v>
      </c>
      <c r="F9" s="48">
        <f t="shared" ref="F9:F12" si="1">IF(AND(C9=0,D9=0),0,IF(C9=0,1,IF(D9=0,-1,(D9-C9)/C9)))</f>
        <v>-0.13387071281808124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No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No explanation required</v>
      </c>
    </row>
    <row r="10" spans="2:10" ht="48" x14ac:dyDescent="0.2">
      <c r="B10" s="30" t="s">
        <v>14</v>
      </c>
      <c r="C10" s="67">
        <v>20862</v>
      </c>
      <c r="D10" s="67">
        <v>24798</v>
      </c>
      <c r="E10" s="49">
        <f t="shared" si="0"/>
        <v>3936</v>
      </c>
      <c r="F10" s="48">
        <f t="shared" si="1"/>
        <v>0.18866839229220592</v>
      </c>
      <c r="G10" s="33" t="str">
        <f t="shared" si="2"/>
        <v>No</v>
      </c>
      <c r="H10" s="33" t="str">
        <f t="shared" si="3"/>
        <v>Yes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32" x14ac:dyDescent="0.2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2" x14ac:dyDescent="0.2">
      <c r="B12" s="30" t="s">
        <v>18</v>
      </c>
      <c r="C12" s="67">
        <v>60581</v>
      </c>
      <c r="D12" s="67">
        <v>93175</v>
      </c>
      <c r="E12" s="49">
        <f t="shared" si="0"/>
        <v>32594</v>
      </c>
      <c r="F12" s="48">
        <f t="shared" si="1"/>
        <v>0.53802347270596396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25">
      <c r="B13" s="31" t="s">
        <v>20</v>
      </c>
      <c r="C13" s="68">
        <f>C7+C8+C9-C10-C11-C12</f>
        <v>151674</v>
      </c>
      <c r="D13" s="68">
        <f>D7+D8+D9-D10-D11-D12</f>
        <v>132028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6" thickBot="1" x14ac:dyDescent="0.25">
      <c r="B14" s="51" t="s">
        <v>23</v>
      </c>
      <c r="C14" s="76">
        <f>C7+C8+C9-C10-C11-C12</f>
        <v>151674</v>
      </c>
      <c r="D14" s="76">
        <f>D7+D8+D9-D10-D11-D12</f>
        <v>132028</v>
      </c>
      <c r="E14" s="51"/>
      <c r="F14" s="51"/>
      <c r="G14" s="51"/>
      <c r="H14" s="51"/>
      <c r="I14" s="24"/>
      <c r="J14" s="45"/>
    </row>
    <row r="15" spans="2:10" ht="32" x14ac:dyDescent="0.2">
      <c r="B15" s="32" t="s">
        <v>24</v>
      </c>
      <c r="C15" s="69">
        <v>151674</v>
      </c>
      <c r="D15" s="69">
        <v>132028</v>
      </c>
      <c r="E15" s="53"/>
      <c r="F15" s="56"/>
      <c r="G15" s="52"/>
      <c r="H15" s="52"/>
      <c r="I15" s="40" t="s">
        <v>25</v>
      </c>
      <c r="J15" s="44"/>
    </row>
    <row r="16" spans="2:10" ht="32" x14ac:dyDescent="0.2">
      <c r="B16" s="30" t="s">
        <v>26</v>
      </c>
      <c r="C16" s="67">
        <v>487108</v>
      </c>
      <c r="D16" s="67">
        <v>503755</v>
      </c>
      <c r="E16" s="49">
        <f>D16-C16</f>
        <v>16647</v>
      </c>
      <c r="F16" s="48">
        <f t="shared" ref="F16:F17" si="5">IF(AND(C16=0,D16=0),0,IF(C16=0,1,IF(D16=0,-1,(D16-C16)/C16)))</f>
        <v>3.4175172651650147E-2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17" thickBot="1" x14ac:dyDescent="0.2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opLeftCell="B5" zoomScale="143" workbookViewId="0">
      <selection activeCell="E12" sqref="E12:F12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</cols>
  <sheetData>
    <row r="1" spans="2:6" x14ac:dyDescent="0.2">
      <c r="B1" s="15" t="s">
        <v>30</v>
      </c>
    </row>
    <row r="3" spans="2:6" x14ac:dyDescent="0.2">
      <c r="B3" s="8"/>
    </row>
    <row r="4" spans="2:6" x14ac:dyDescent="0.2">
      <c r="B4">
        <v>2025</v>
      </c>
      <c r="C4" s="35">
        <f>'Accounting Statement'!C8</f>
        <v>35000</v>
      </c>
      <c r="D4">
        <v>2026</v>
      </c>
      <c r="E4" s="35">
        <f>'Accounting Statement'!D8</f>
        <v>70927</v>
      </c>
    </row>
    <row r="6" spans="2:6" x14ac:dyDescent="0.2">
      <c r="D6" t="s">
        <v>31</v>
      </c>
      <c r="E6" s="1">
        <f>E4-C4</f>
        <v>35927</v>
      </c>
    </row>
    <row r="7" spans="2:6" x14ac:dyDescent="0.2">
      <c r="D7" t="s">
        <v>32</v>
      </c>
      <c r="E7" s="6">
        <f>IF(AND(C4=0,E4=0),0,IF(C4=0,1,IF(E4=0,-1,(E4-C4)/C4)))</f>
        <v>1.0264857142857142</v>
      </c>
      <c r="F7" t="str">
        <f>IF(E7&lt;-0.15,"yes explain",IF(E7&gt;0.15,"Yes explain","No explanation required"))</f>
        <v>Yes explain</v>
      </c>
    </row>
    <row r="9" spans="2:6" x14ac:dyDescent="0.2">
      <c r="B9" s="8" t="s">
        <v>33</v>
      </c>
    </row>
    <row r="10" spans="2:6" x14ac:dyDescent="0.2">
      <c r="B10" s="8"/>
    </row>
    <row r="11" spans="2:6" s="3" customFormat="1" ht="30" x14ac:dyDescent="0.2">
      <c r="B11" s="4" t="s">
        <v>34</v>
      </c>
      <c r="C11" s="4" t="s">
        <v>35</v>
      </c>
      <c r="D11" s="5" t="s">
        <v>31</v>
      </c>
      <c r="E11" s="94" t="s">
        <v>36</v>
      </c>
      <c r="F11" s="95"/>
    </row>
    <row r="12" spans="2:6" s="11" customFormat="1" ht="61" customHeight="1" x14ac:dyDescent="0.2">
      <c r="B12" s="12"/>
      <c r="C12" s="12"/>
      <c r="D12" s="13">
        <f t="shared" ref="D12:D25" si="0">C12-B12</f>
        <v>0</v>
      </c>
      <c r="E12" s="96" t="s">
        <v>110</v>
      </c>
      <c r="F12" s="95"/>
    </row>
    <row r="13" spans="2:6" s="11" customFormat="1" x14ac:dyDescent="0.2">
      <c r="B13" s="12"/>
      <c r="C13" s="12"/>
      <c r="D13" s="13">
        <f t="shared" si="0"/>
        <v>0</v>
      </c>
      <c r="E13" s="92"/>
      <c r="F13" s="93"/>
    </row>
    <row r="14" spans="2:6" s="11" customFormat="1" x14ac:dyDescent="0.2">
      <c r="B14" s="12"/>
      <c r="C14" s="12"/>
      <c r="D14" s="13">
        <f t="shared" si="0"/>
        <v>0</v>
      </c>
      <c r="E14" s="92"/>
      <c r="F14" s="93"/>
    </row>
    <row r="15" spans="2:6" s="11" customFormat="1" x14ac:dyDescent="0.2">
      <c r="B15" s="12"/>
      <c r="C15" s="12"/>
      <c r="D15" s="13">
        <f t="shared" si="0"/>
        <v>0</v>
      </c>
      <c r="E15" s="92"/>
      <c r="F15" s="93"/>
    </row>
    <row r="16" spans="2:6" s="11" customFormat="1" x14ac:dyDescent="0.2">
      <c r="B16" s="12"/>
      <c r="C16" s="12"/>
      <c r="D16" s="13">
        <f t="shared" si="0"/>
        <v>0</v>
      </c>
      <c r="E16" s="92"/>
      <c r="F16" s="93"/>
    </row>
    <row r="17" spans="1:8" s="11" customFormat="1" x14ac:dyDescent="0.2">
      <c r="B17" s="12"/>
      <c r="C17" s="12"/>
      <c r="D17" s="13">
        <f t="shared" si="0"/>
        <v>0</v>
      </c>
      <c r="E17" s="92"/>
      <c r="F17" s="93"/>
    </row>
    <row r="18" spans="1:8" s="11" customFormat="1" x14ac:dyDescent="0.2">
      <c r="B18" s="12"/>
      <c r="C18" s="12"/>
      <c r="D18" s="13">
        <f t="shared" si="0"/>
        <v>0</v>
      </c>
      <c r="E18" s="92"/>
      <c r="F18" s="93"/>
    </row>
    <row r="19" spans="1:8" s="11" customFormat="1" x14ac:dyDescent="0.2">
      <c r="B19" s="12"/>
      <c r="C19" s="12"/>
      <c r="D19" s="13">
        <f t="shared" si="0"/>
        <v>0</v>
      </c>
      <c r="E19" s="92"/>
      <c r="F19" s="93"/>
    </row>
    <row r="20" spans="1:8" s="11" customFormat="1" x14ac:dyDescent="0.2">
      <c r="B20" s="12"/>
      <c r="C20" s="12"/>
      <c r="D20" s="13">
        <f t="shared" si="0"/>
        <v>0</v>
      </c>
      <c r="E20" s="92"/>
      <c r="F20" s="93"/>
    </row>
    <row r="21" spans="1:8" s="11" customFormat="1" x14ac:dyDescent="0.2">
      <c r="B21" s="12"/>
      <c r="C21" s="12"/>
      <c r="D21" s="13">
        <f t="shared" si="0"/>
        <v>0</v>
      </c>
      <c r="E21" s="92"/>
      <c r="F21" s="93"/>
    </row>
    <row r="22" spans="1:8" s="11" customFormat="1" x14ac:dyDescent="0.2">
      <c r="B22" s="12"/>
      <c r="C22" s="12"/>
      <c r="D22" s="13">
        <f t="shared" si="0"/>
        <v>0</v>
      </c>
      <c r="E22" s="92"/>
      <c r="F22" s="93"/>
    </row>
    <row r="23" spans="1:8" s="11" customFormat="1" x14ac:dyDescent="0.2">
      <c r="B23" s="12"/>
      <c r="C23" s="12"/>
      <c r="D23" s="13">
        <f t="shared" si="0"/>
        <v>0</v>
      </c>
      <c r="E23" s="92"/>
      <c r="F23" s="93"/>
    </row>
    <row r="24" spans="1:8" s="11" customFormat="1" x14ac:dyDescent="0.2">
      <c r="B24" s="12"/>
      <c r="C24" s="12"/>
      <c r="D24" s="13">
        <f t="shared" si="0"/>
        <v>0</v>
      </c>
      <c r="E24" s="92"/>
      <c r="F24" s="93"/>
    </row>
    <row r="25" spans="1:8" s="11" customFormat="1" x14ac:dyDescent="0.2">
      <c r="B25" s="12"/>
      <c r="C25" s="12"/>
      <c r="D25" s="13">
        <f t="shared" si="0"/>
        <v>0</v>
      </c>
      <c r="E25" s="92"/>
      <c r="F25" s="93"/>
    </row>
    <row r="26" spans="1:8" x14ac:dyDescent="0.2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97"/>
      <c r="F26" s="93"/>
      <c r="G26" s="7"/>
    </row>
    <row r="27" spans="1:8" x14ac:dyDescent="0.2">
      <c r="H27" s="2"/>
    </row>
    <row r="28" spans="1:8" x14ac:dyDescent="0.2">
      <c r="F28" s="7"/>
    </row>
    <row r="29" spans="1:8" x14ac:dyDescent="0.2">
      <c r="A29" s="14" t="s">
        <v>38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2"/>
  <sheetViews>
    <sheetView topLeftCell="A8" workbookViewId="0">
      <selection activeCell="E20" sqref="E20:F20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</cols>
  <sheetData>
    <row r="1" spans="1:7" x14ac:dyDescent="0.2">
      <c r="B1" s="15" t="s">
        <v>39</v>
      </c>
    </row>
    <row r="3" spans="1:7" x14ac:dyDescent="0.2">
      <c r="B3" s="8"/>
    </row>
    <row r="4" spans="1:7" x14ac:dyDescent="0.2">
      <c r="B4">
        <v>2025</v>
      </c>
      <c r="C4" s="35">
        <f>'Accounting Statement'!C9</f>
        <v>31635</v>
      </c>
      <c r="D4">
        <v>2026</v>
      </c>
      <c r="E4" s="35">
        <f>'Accounting Statement'!D9</f>
        <v>27400</v>
      </c>
    </row>
    <row r="6" spans="1:7" x14ac:dyDescent="0.2">
      <c r="D6" t="s">
        <v>31</v>
      </c>
      <c r="E6" s="1">
        <f>E4-C4</f>
        <v>-4235</v>
      </c>
    </row>
    <row r="7" spans="1:7" x14ac:dyDescent="0.2">
      <c r="D7" t="s">
        <v>32</v>
      </c>
      <c r="E7" s="6">
        <f>IF(AND(C4=0,E4=0),0,IF(C4=0,1,IF(E4=0,-1,(E4-C4)/C4)))</f>
        <v>-0.13387071281808124</v>
      </c>
      <c r="F7" t="str">
        <f>IF(E7&lt;-0.15,"yes explain",IF(E7&gt;0.15,"Yes explain","No explanation required"))</f>
        <v>No explanation required</v>
      </c>
    </row>
    <row r="9" spans="1:7" x14ac:dyDescent="0.2">
      <c r="B9" s="8" t="s">
        <v>33</v>
      </c>
    </row>
    <row r="10" spans="1:7" x14ac:dyDescent="0.2">
      <c r="B10" s="75" t="s">
        <v>40</v>
      </c>
    </row>
    <row r="11" spans="1:7" x14ac:dyDescent="0.2">
      <c r="B11" s="75" t="s">
        <v>41</v>
      </c>
    </row>
    <row r="12" spans="1:7" x14ac:dyDescent="0.2">
      <c r="B12" s="75"/>
    </row>
    <row r="13" spans="1:7" x14ac:dyDescent="0.2">
      <c r="B13" s="8"/>
    </row>
    <row r="14" spans="1:7" s="3" customFormat="1" ht="30" x14ac:dyDescent="0.2">
      <c r="B14" s="4" t="s">
        <v>34</v>
      </c>
      <c r="C14" s="4" t="s">
        <v>35</v>
      </c>
      <c r="D14" s="5" t="s">
        <v>31</v>
      </c>
      <c r="E14" s="94" t="s">
        <v>36</v>
      </c>
      <c r="F14" s="95"/>
    </row>
    <row r="15" spans="1:7" s="17" customFormat="1" ht="49" customHeight="1" x14ac:dyDescent="0.2">
      <c r="A15" s="16"/>
      <c r="B15" s="83">
        <v>782.1</v>
      </c>
      <c r="C15" s="84">
        <v>1282.5</v>
      </c>
      <c r="D15" s="73">
        <f t="shared" ref="D15:D28" si="0">C15-B15</f>
        <v>500.4</v>
      </c>
      <c r="E15" s="101" t="s">
        <v>71</v>
      </c>
      <c r="F15" s="102"/>
      <c r="G15" s="16"/>
    </row>
    <row r="16" spans="1:7" s="11" customFormat="1" x14ac:dyDescent="0.2">
      <c r="B16" s="82">
        <v>6664.63</v>
      </c>
      <c r="C16" s="12">
        <v>0</v>
      </c>
      <c r="D16" s="73">
        <f t="shared" si="0"/>
        <v>-6664.63</v>
      </c>
      <c r="E16" s="92" t="s">
        <v>72</v>
      </c>
      <c r="F16" s="93"/>
    </row>
    <row r="17" spans="1:8" s="11" customFormat="1" ht="16" x14ac:dyDescent="0.2">
      <c r="B17" s="83">
        <v>2975.55</v>
      </c>
      <c r="C17" s="85">
        <v>2203.77</v>
      </c>
      <c r="D17" s="73">
        <f t="shared" si="0"/>
        <v>-771.7800000000002</v>
      </c>
      <c r="E17" s="92" t="s">
        <v>73</v>
      </c>
      <c r="F17" s="93"/>
    </row>
    <row r="18" spans="1:8" s="11" customFormat="1" ht="16" x14ac:dyDescent="0.2">
      <c r="B18" s="86">
        <v>2472.4499999999998</v>
      </c>
      <c r="C18" s="85">
        <v>2418.4699999999998</v>
      </c>
      <c r="D18" s="73">
        <f t="shared" si="0"/>
        <v>-53.980000000000018</v>
      </c>
      <c r="E18" s="92" t="s">
        <v>74</v>
      </c>
      <c r="F18" s="93"/>
    </row>
    <row r="19" spans="1:8" s="11" customFormat="1" ht="16" x14ac:dyDescent="0.2">
      <c r="B19" s="83">
        <v>1805.97</v>
      </c>
      <c r="C19" s="84">
        <v>14233.52</v>
      </c>
      <c r="D19" s="73">
        <f t="shared" si="0"/>
        <v>12427.550000000001</v>
      </c>
      <c r="E19" s="92" t="s">
        <v>75</v>
      </c>
      <c r="F19" s="93"/>
    </row>
    <row r="20" spans="1:8" s="11" customFormat="1" ht="16" x14ac:dyDescent="0.2">
      <c r="B20" s="83">
        <v>2759.65</v>
      </c>
      <c r="C20" s="84">
        <v>1435.2</v>
      </c>
      <c r="D20" s="73">
        <f t="shared" si="0"/>
        <v>-1324.45</v>
      </c>
      <c r="E20" s="92" t="s">
        <v>76</v>
      </c>
      <c r="F20" s="93"/>
    </row>
    <row r="21" spans="1:8" s="11" customFormat="1" ht="16" x14ac:dyDescent="0.2">
      <c r="B21" s="83">
        <v>2378.86</v>
      </c>
      <c r="C21" s="87">
        <v>5826.88</v>
      </c>
      <c r="D21" s="73">
        <f t="shared" si="0"/>
        <v>3448.02</v>
      </c>
      <c r="E21" s="92" t="s">
        <v>77</v>
      </c>
      <c r="F21" s="93"/>
    </row>
    <row r="22" spans="1:8" s="11" customFormat="1" ht="16" x14ac:dyDescent="0.2">
      <c r="B22" s="86">
        <v>11795.9</v>
      </c>
      <c r="C22" s="12">
        <v>0</v>
      </c>
      <c r="D22" s="73">
        <f t="shared" si="0"/>
        <v>-11795.9</v>
      </c>
      <c r="E22" s="92" t="s">
        <v>78</v>
      </c>
      <c r="F22" s="93"/>
    </row>
    <row r="23" spans="1:8" s="11" customFormat="1" x14ac:dyDescent="0.2">
      <c r="B23" s="12"/>
      <c r="C23" s="12"/>
      <c r="D23" s="73">
        <f t="shared" si="0"/>
        <v>0</v>
      </c>
      <c r="E23" s="92"/>
      <c r="F23" s="93"/>
    </row>
    <row r="24" spans="1:8" s="11" customFormat="1" x14ac:dyDescent="0.2">
      <c r="B24" s="12"/>
      <c r="C24" s="12"/>
      <c r="D24" s="73">
        <f t="shared" si="0"/>
        <v>0</v>
      </c>
      <c r="E24" s="92"/>
      <c r="F24" s="93"/>
    </row>
    <row r="25" spans="1:8" s="11" customFormat="1" x14ac:dyDescent="0.2">
      <c r="B25" s="12"/>
      <c r="C25" s="12"/>
      <c r="D25" s="73">
        <f t="shared" si="0"/>
        <v>0</v>
      </c>
      <c r="E25" s="92"/>
      <c r="F25" s="93"/>
    </row>
    <row r="26" spans="1:8" s="11" customFormat="1" x14ac:dyDescent="0.2">
      <c r="B26" s="12"/>
      <c r="C26" s="12"/>
      <c r="D26" s="73">
        <f t="shared" si="0"/>
        <v>0</v>
      </c>
      <c r="E26" s="92"/>
      <c r="F26" s="93"/>
    </row>
    <row r="27" spans="1:8" s="11" customFormat="1" x14ac:dyDescent="0.2">
      <c r="B27" s="12"/>
      <c r="C27" s="12"/>
      <c r="D27" s="73">
        <f t="shared" si="0"/>
        <v>0</v>
      </c>
      <c r="E27" s="92"/>
      <c r="F27" s="93"/>
    </row>
    <row r="28" spans="1:8" s="11" customFormat="1" x14ac:dyDescent="0.2">
      <c r="B28" s="12"/>
      <c r="C28" s="12"/>
      <c r="D28" s="73">
        <f t="shared" si="0"/>
        <v>0</v>
      </c>
      <c r="E28" s="92"/>
      <c r="F28" s="93"/>
    </row>
    <row r="29" spans="1:8" x14ac:dyDescent="0.2">
      <c r="A29" s="9" t="s">
        <v>37</v>
      </c>
      <c r="B29" s="10">
        <f>SUM(B15:B28)</f>
        <v>31635.11</v>
      </c>
      <c r="C29" s="10">
        <f>SUM(C15:C28)</f>
        <v>27400.340000000004</v>
      </c>
      <c r="D29" s="74">
        <f>SUM(D15:D28)</f>
        <v>-4234.7699999999986</v>
      </c>
      <c r="E29" s="97"/>
      <c r="F29" s="93"/>
      <c r="G29" s="7"/>
    </row>
    <row r="30" spans="1:8" x14ac:dyDescent="0.2">
      <c r="H30" s="2"/>
    </row>
    <row r="31" spans="1:8" x14ac:dyDescent="0.2">
      <c r="F31" s="7"/>
    </row>
    <row r="32" spans="1:8" x14ac:dyDescent="0.2">
      <c r="A32" s="14" t="s">
        <v>38</v>
      </c>
    </row>
  </sheetData>
  <mergeCells count="16">
    <mergeCell ref="E25:F25"/>
    <mergeCell ref="E26:F26"/>
    <mergeCell ref="E27:F27"/>
    <mergeCell ref="E28:F28"/>
    <mergeCell ref="E29:F29"/>
    <mergeCell ref="E24:F24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tabSelected="1" topLeftCell="A2" zoomScale="115" workbookViewId="0">
      <selection activeCell="E17" sqref="E17:F17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</cols>
  <sheetData>
    <row r="1" spans="1:7" x14ac:dyDescent="0.2">
      <c r="B1" s="15" t="s">
        <v>42</v>
      </c>
    </row>
    <row r="3" spans="1:7" x14ac:dyDescent="0.2">
      <c r="B3" s="8"/>
    </row>
    <row r="4" spans="1:7" x14ac:dyDescent="0.2">
      <c r="B4">
        <v>2025</v>
      </c>
      <c r="C4" s="35">
        <f>'Accounting Statement'!C10</f>
        <v>20862</v>
      </c>
      <c r="D4">
        <v>2026</v>
      </c>
      <c r="E4" s="35">
        <f>'Accounting Statement'!D10</f>
        <v>24798</v>
      </c>
    </row>
    <row r="6" spans="1:7" x14ac:dyDescent="0.2">
      <c r="D6" t="s">
        <v>31</v>
      </c>
      <c r="E6" s="1">
        <f>E4-C4</f>
        <v>3936</v>
      </c>
    </row>
    <row r="7" spans="1:7" x14ac:dyDescent="0.2">
      <c r="D7" t="s">
        <v>32</v>
      </c>
      <c r="E7" s="6">
        <f>IF(AND(C4=0,E4=0),0,IF(C4=0,1,IF(E4=0,-1,(E4-C4)/C4)))</f>
        <v>0.18866839229220592</v>
      </c>
      <c r="F7" t="str">
        <f>IF(E7&lt;-0.15,"yes explain",IF(E7&gt;0.15,"Yes explain","No explanation required"))</f>
        <v>Yes explain</v>
      </c>
    </row>
    <row r="9" spans="1:7" x14ac:dyDescent="0.2">
      <c r="B9" s="8" t="s">
        <v>33</v>
      </c>
    </row>
    <row r="10" spans="1:7" x14ac:dyDescent="0.2">
      <c r="B10" s="75" t="s">
        <v>43</v>
      </c>
    </row>
    <row r="11" spans="1:7" x14ac:dyDescent="0.2">
      <c r="B11" s="8"/>
    </row>
    <row r="12" spans="1:7" s="3" customFormat="1" ht="30" x14ac:dyDescent="0.2">
      <c r="B12" s="4" t="s">
        <v>34</v>
      </c>
      <c r="C12" s="4" t="s">
        <v>35</v>
      </c>
      <c r="D12" s="5" t="s">
        <v>31</v>
      </c>
      <c r="E12" s="94" t="s">
        <v>36</v>
      </c>
      <c r="F12" s="95"/>
    </row>
    <row r="13" spans="1:7" s="17" customFormat="1" ht="55" customHeight="1" x14ac:dyDescent="0.2">
      <c r="A13" s="16"/>
      <c r="B13" s="81">
        <v>20862.349999999999</v>
      </c>
      <c r="C13" s="79">
        <v>24797.97</v>
      </c>
      <c r="D13" s="73">
        <f>C13-B13</f>
        <v>3935.6200000000026</v>
      </c>
      <c r="E13" s="103" t="s">
        <v>111</v>
      </c>
      <c r="F13" s="104"/>
      <c r="G13" s="16"/>
    </row>
    <row r="14" spans="1:7" s="11" customFormat="1" x14ac:dyDescent="0.2">
      <c r="B14" s="12"/>
      <c r="C14" s="12"/>
      <c r="D14" s="13">
        <f t="shared" ref="D14:D27" si="0">C14-B14</f>
        <v>0</v>
      </c>
      <c r="E14" s="92"/>
      <c r="F14" s="93"/>
    </row>
    <row r="15" spans="1:7" s="11" customFormat="1" x14ac:dyDescent="0.2">
      <c r="B15" s="12"/>
      <c r="C15" s="12"/>
      <c r="D15" s="13">
        <f t="shared" si="0"/>
        <v>0</v>
      </c>
      <c r="E15" s="92"/>
      <c r="F15" s="93"/>
    </row>
    <row r="16" spans="1:7" s="11" customFormat="1" x14ac:dyDescent="0.2">
      <c r="B16" s="12"/>
      <c r="C16" s="12"/>
      <c r="D16" s="13">
        <f t="shared" si="0"/>
        <v>0</v>
      </c>
      <c r="E16" s="92"/>
      <c r="F16" s="93"/>
    </row>
    <row r="17" spans="1:8" s="11" customFormat="1" x14ac:dyDescent="0.2">
      <c r="B17" s="12"/>
      <c r="C17" s="12"/>
      <c r="D17" s="13">
        <f t="shared" si="0"/>
        <v>0</v>
      </c>
      <c r="E17" s="92"/>
      <c r="F17" s="93"/>
    </row>
    <row r="18" spans="1:8" s="11" customFormat="1" x14ac:dyDescent="0.2">
      <c r="B18" s="12"/>
      <c r="C18" s="12"/>
      <c r="D18" s="13">
        <f t="shared" si="0"/>
        <v>0</v>
      </c>
      <c r="E18" s="92"/>
      <c r="F18" s="93"/>
    </row>
    <row r="19" spans="1:8" s="11" customFormat="1" x14ac:dyDescent="0.2">
      <c r="B19" s="12"/>
      <c r="C19" s="12"/>
      <c r="D19" s="13">
        <f t="shared" si="0"/>
        <v>0</v>
      </c>
      <c r="E19" s="92"/>
      <c r="F19" s="93"/>
    </row>
    <row r="20" spans="1:8" s="11" customFormat="1" x14ac:dyDescent="0.2">
      <c r="B20" s="12"/>
      <c r="C20" s="12"/>
      <c r="D20" s="13">
        <f t="shared" si="0"/>
        <v>0</v>
      </c>
      <c r="E20" s="92"/>
      <c r="F20" s="93"/>
    </row>
    <row r="21" spans="1:8" s="11" customFormat="1" x14ac:dyDescent="0.2">
      <c r="B21" s="12"/>
      <c r="C21" s="12"/>
      <c r="D21" s="13">
        <f t="shared" si="0"/>
        <v>0</v>
      </c>
      <c r="E21" s="92"/>
      <c r="F21" s="93"/>
    </row>
    <row r="22" spans="1:8" s="11" customFormat="1" x14ac:dyDescent="0.2">
      <c r="B22" s="12"/>
      <c r="C22" s="12"/>
      <c r="D22" s="13">
        <f t="shared" si="0"/>
        <v>0</v>
      </c>
      <c r="E22" s="92"/>
      <c r="F22" s="93"/>
    </row>
    <row r="23" spans="1:8" s="11" customFormat="1" x14ac:dyDescent="0.2">
      <c r="B23" s="12"/>
      <c r="C23" s="12"/>
      <c r="D23" s="13">
        <f t="shared" si="0"/>
        <v>0</v>
      </c>
      <c r="E23" s="92"/>
      <c r="F23" s="93"/>
    </row>
    <row r="24" spans="1:8" s="11" customFormat="1" x14ac:dyDescent="0.2">
      <c r="B24" s="12"/>
      <c r="C24" s="12"/>
      <c r="D24" s="13">
        <f t="shared" si="0"/>
        <v>0</v>
      </c>
      <c r="E24" s="92"/>
      <c r="F24" s="93"/>
    </row>
    <row r="25" spans="1:8" s="11" customFormat="1" x14ac:dyDescent="0.2">
      <c r="B25" s="12"/>
      <c r="C25" s="12"/>
      <c r="D25" s="13">
        <f t="shared" si="0"/>
        <v>0</v>
      </c>
      <c r="E25" s="92"/>
      <c r="F25" s="93"/>
    </row>
    <row r="26" spans="1:8" s="11" customFormat="1" x14ac:dyDescent="0.2">
      <c r="B26" s="12"/>
      <c r="C26" s="12"/>
      <c r="D26" s="13">
        <f t="shared" si="0"/>
        <v>0</v>
      </c>
      <c r="E26" s="92"/>
      <c r="F26" s="93"/>
    </row>
    <row r="27" spans="1:8" s="11" customFormat="1" x14ac:dyDescent="0.2">
      <c r="B27" s="12"/>
      <c r="C27" s="12"/>
      <c r="D27" s="13">
        <f t="shared" si="0"/>
        <v>0</v>
      </c>
      <c r="E27" s="92"/>
      <c r="F27" s="93"/>
    </row>
    <row r="28" spans="1:8" x14ac:dyDescent="0.2">
      <c r="A28" s="9" t="s">
        <v>37</v>
      </c>
      <c r="B28" s="10">
        <f>SUM(B13:B27)</f>
        <v>20862.349999999999</v>
      </c>
      <c r="C28" s="10">
        <f>SUM(C13:C27)</f>
        <v>24797.97</v>
      </c>
      <c r="D28" s="10">
        <f>SUM(D13:D27)</f>
        <v>3935.6200000000026</v>
      </c>
      <c r="E28" s="97"/>
      <c r="F28" s="93"/>
      <c r="G28" s="7"/>
    </row>
    <row r="29" spans="1:8" x14ac:dyDescent="0.2">
      <c r="H29" s="2"/>
    </row>
    <row r="30" spans="1:8" x14ac:dyDescent="0.2">
      <c r="F30" s="7"/>
    </row>
    <row r="31" spans="1:8" x14ac:dyDescent="0.2">
      <c r="A31" s="14" t="s">
        <v>38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</cols>
  <sheetData>
    <row r="1" spans="1:7" x14ac:dyDescent="0.2">
      <c r="B1" s="15" t="s">
        <v>44</v>
      </c>
    </row>
    <row r="3" spans="1:7" x14ac:dyDescent="0.2">
      <c r="B3" s="8"/>
    </row>
    <row r="4" spans="1:7" x14ac:dyDescent="0.2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">
      <c r="D6" t="s">
        <v>31</v>
      </c>
      <c r="E6" s="1">
        <f>E4-C4</f>
        <v>0</v>
      </c>
    </row>
    <row r="7" spans="1:7" x14ac:dyDescent="0.2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">
      <c r="B9" s="8" t="s">
        <v>33</v>
      </c>
    </row>
    <row r="10" spans="1:7" x14ac:dyDescent="0.2">
      <c r="B10" s="8"/>
    </row>
    <row r="11" spans="1:7" s="3" customFormat="1" ht="30" x14ac:dyDescent="0.2">
      <c r="B11" s="4" t="s">
        <v>34</v>
      </c>
      <c r="C11" s="4" t="s">
        <v>35</v>
      </c>
      <c r="D11" s="5" t="s">
        <v>31</v>
      </c>
      <c r="E11" s="94" t="s">
        <v>36</v>
      </c>
      <c r="F11" s="95"/>
    </row>
    <row r="12" spans="1:7" s="17" customFormat="1" x14ac:dyDescent="0.2">
      <c r="A12" s="16"/>
      <c r="B12" s="13"/>
      <c r="C12" s="13"/>
      <c r="D12" s="13">
        <f>C12-B12</f>
        <v>0</v>
      </c>
      <c r="E12" s="105"/>
      <c r="F12" s="106"/>
      <c r="G12" s="16"/>
    </row>
    <row r="13" spans="1:7" s="11" customFormat="1" x14ac:dyDescent="0.2">
      <c r="B13" s="12"/>
      <c r="C13" s="12"/>
      <c r="D13" s="13">
        <f t="shared" ref="D13:D26" si="0">C13-B13</f>
        <v>0</v>
      </c>
      <c r="E13" s="92"/>
      <c r="F13" s="93"/>
    </row>
    <row r="14" spans="1:7" s="11" customFormat="1" x14ac:dyDescent="0.2">
      <c r="B14" s="12"/>
      <c r="C14" s="12"/>
      <c r="D14" s="13">
        <f t="shared" si="0"/>
        <v>0</v>
      </c>
      <c r="E14" s="92"/>
      <c r="F14" s="93"/>
    </row>
    <row r="15" spans="1:7" s="11" customFormat="1" x14ac:dyDescent="0.2">
      <c r="B15" s="12"/>
      <c r="C15" s="12"/>
      <c r="D15" s="13">
        <f t="shared" si="0"/>
        <v>0</v>
      </c>
      <c r="E15" s="92"/>
      <c r="F15" s="93"/>
    </row>
    <row r="16" spans="1:7" s="11" customFormat="1" x14ac:dyDescent="0.2">
      <c r="B16" s="12"/>
      <c r="C16" s="12"/>
      <c r="D16" s="13">
        <f t="shared" si="0"/>
        <v>0</v>
      </c>
      <c r="E16" s="92"/>
      <c r="F16" s="93"/>
    </row>
    <row r="17" spans="1:8" s="11" customFormat="1" x14ac:dyDescent="0.2">
      <c r="B17" s="12"/>
      <c r="C17" s="12"/>
      <c r="D17" s="13">
        <f t="shared" si="0"/>
        <v>0</v>
      </c>
      <c r="E17" s="92"/>
      <c r="F17" s="93"/>
    </row>
    <row r="18" spans="1:8" s="11" customFormat="1" x14ac:dyDescent="0.2">
      <c r="B18" s="12"/>
      <c r="C18" s="12"/>
      <c r="D18" s="13">
        <f t="shared" si="0"/>
        <v>0</v>
      </c>
      <c r="E18" s="92"/>
      <c r="F18" s="93"/>
    </row>
    <row r="19" spans="1:8" s="11" customFormat="1" x14ac:dyDescent="0.2">
      <c r="B19" s="12"/>
      <c r="C19" s="12"/>
      <c r="D19" s="13">
        <f t="shared" si="0"/>
        <v>0</v>
      </c>
      <c r="E19" s="92"/>
      <c r="F19" s="93"/>
    </row>
    <row r="20" spans="1:8" s="11" customFormat="1" x14ac:dyDescent="0.2">
      <c r="B20" s="12"/>
      <c r="C20" s="12"/>
      <c r="D20" s="13">
        <f t="shared" si="0"/>
        <v>0</v>
      </c>
      <c r="E20" s="92"/>
      <c r="F20" s="93"/>
    </row>
    <row r="21" spans="1:8" s="11" customFormat="1" x14ac:dyDescent="0.2">
      <c r="B21" s="12"/>
      <c r="C21" s="12"/>
      <c r="D21" s="13">
        <f t="shared" si="0"/>
        <v>0</v>
      </c>
      <c r="E21" s="92"/>
      <c r="F21" s="93"/>
    </row>
    <row r="22" spans="1:8" s="11" customFormat="1" x14ac:dyDescent="0.2">
      <c r="B22" s="12"/>
      <c r="C22" s="12"/>
      <c r="D22" s="13">
        <f t="shared" si="0"/>
        <v>0</v>
      </c>
      <c r="E22" s="92"/>
      <c r="F22" s="93"/>
    </row>
    <row r="23" spans="1:8" s="11" customFormat="1" x14ac:dyDescent="0.2">
      <c r="B23" s="12"/>
      <c r="C23" s="12"/>
      <c r="D23" s="13">
        <f t="shared" si="0"/>
        <v>0</v>
      </c>
      <c r="E23" s="92"/>
      <c r="F23" s="93"/>
    </row>
    <row r="24" spans="1:8" s="11" customFormat="1" x14ac:dyDescent="0.2">
      <c r="B24" s="12"/>
      <c r="C24" s="12"/>
      <c r="D24" s="13">
        <f t="shared" si="0"/>
        <v>0</v>
      </c>
      <c r="E24" s="92"/>
      <c r="F24" s="93"/>
    </row>
    <row r="25" spans="1:8" s="11" customFormat="1" x14ac:dyDescent="0.2">
      <c r="B25" s="12"/>
      <c r="C25" s="12"/>
      <c r="D25" s="13">
        <f t="shared" si="0"/>
        <v>0</v>
      </c>
      <c r="E25" s="92"/>
      <c r="F25" s="93"/>
    </row>
    <row r="26" spans="1:8" s="11" customFormat="1" x14ac:dyDescent="0.2">
      <c r="B26" s="12"/>
      <c r="C26" s="12"/>
      <c r="D26" s="13">
        <f t="shared" si="0"/>
        <v>0</v>
      </c>
      <c r="E26" s="92"/>
      <c r="F26" s="93"/>
    </row>
    <row r="27" spans="1:8" x14ac:dyDescent="0.2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97"/>
      <c r="F27" s="93"/>
      <c r="G27" s="7"/>
    </row>
    <row r="28" spans="1:8" x14ac:dyDescent="0.2">
      <c r="H28" s="2"/>
    </row>
    <row r="29" spans="1:8" x14ac:dyDescent="0.2">
      <c r="F29" s="7"/>
    </row>
    <row r="30" spans="1:8" x14ac:dyDescent="0.2">
      <c r="A30" s="14" t="s">
        <v>38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48"/>
  <sheetViews>
    <sheetView workbookViewId="0">
      <selection activeCell="E42" sqref="E42:F42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  <col min="7" max="7" width="20.33203125" customWidth="1"/>
  </cols>
  <sheetData>
    <row r="1" spans="1:8" x14ac:dyDescent="0.2">
      <c r="B1" s="15" t="s">
        <v>45</v>
      </c>
    </row>
    <row r="3" spans="1:8" x14ac:dyDescent="0.2">
      <c r="B3" s="8"/>
    </row>
    <row r="4" spans="1:8" x14ac:dyDescent="0.2">
      <c r="B4">
        <v>2025</v>
      </c>
      <c r="C4" s="35">
        <f>'Accounting Statement'!C12</f>
        <v>60581</v>
      </c>
      <c r="D4">
        <v>2026</v>
      </c>
      <c r="E4" s="35">
        <f>'Accounting Statement'!D12</f>
        <v>93175</v>
      </c>
    </row>
    <row r="6" spans="1:8" x14ac:dyDescent="0.2">
      <c r="D6" t="s">
        <v>31</v>
      </c>
      <c r="E6" s="1">
        <f>E4-C4</f>
        <v>32594</v>
      </c>
    </row>
    <row r="7" spans="1:8" x14ac:dyDescent="0.2">
      <c r="D7" t="s">
        <v>32</v>
      </c>
      <c r="E7" s="6">
        <f>IF(AND(C4=0,E4=0),0,IF(C4=0,1,IF(E4=0,-1,(E4-C4)/C4)))</f>
        <v>0.53802347270596396</v>
      </c>
      <c r="F7" t="str">
        <f>IF(E7&lt;-0.15,"yes explain",IF(E7&gt;0.15,"Yes explain","No explanation required"))</f>
        <v>Yes explain</v>
      </c>
    </row>
    <row r="9" spans="1:8" x14ac:dyDescent="0.2">
      <c r="B9" s="8" t="s">
        <v>33</v>
      </c>
    </row>
    <row r="10" spans="1:8" x14ac:dyDescent="0.2">
      <c r="B10" s="18" t="s">
        <v>46</v>
      </c>
    </row>
    <row r="11" spans="1:8" x14ac:dyDescent="0.2">
      <c r="B11" s="75" t="s">
        <v>41</v>
      </c>
    </row>
    <row r="12" spans="1:8" x14ac:dyDescent="0.2">
      <c r="B12" s="8"/>
    </row>
    <row r="13" spans="1:8" s="3" customFormat="1" ht="30" x14ac:dyDescent="0.2">
      <c r="B13" s="4" t="s">
        <v>34</v>
      </c>
      <c r="C13" s="4" t="s">
        <v>35</v>
      </c>
      <c r="D13" s="5" t="s">
        <v>31</v>
      </c>
      <c r="E13" s="94" t="s">
        <v>36</v>
      </c>
      <c r="F13" s="95"/>
      <c r="G13" s="94" t="s">
        <v>47</v>
      </c>
      <c r="H13" s="95"/>
    </row>
    <row r="14" spans="1:8" s="17" customFormat="1" ht="16" x14ac:dyDescent="0.2">
      <c r="A14" s="16"/>
      <c r="B14" s="83">
        <v>736.5</v>
      </c>
      <c r="C14" s="1">
        <v>820</v>
      </c>
      <c r="D14" s="73">
        <f>C15-B14</f>
        <v>197.29999999999995</v>
      </c>
      <c r="E14" s="92" t="s">
        <v>79</v>
      </c>
      <c r="F14" s="107"/>
      <c r="G14" s="16"/>
    </row>
    <row r="15" spans="1:8" s="11" customFormat="1" x14ac:dyDescent="0.2">
      <c r="B15" s="82">
        <v>2537.58</v>
      </c>
      <c r="C15" s="91">
        <v>933.8</v>
      </c>
      <c r="D15" s="73">
        <f t="shared" ref="D15:D30" si="0">C15-B15</f>
        <v>-1603.78</v>
      </c>
      <c r="E15" s="92" t="s">
        <v>80</v>
      </c>
      <c r="F15" s="93"/>
    </row>
    <row r="16" spans="1:8" s="11" customFormat="1" ht="16" x14ac:dyDescent="0.2">
      <c r="B16" s="83">
        <v>146.4</v>
      </c>
      <c r="C16" s="12">
        <v>109</v>
      </c>
      <c r="D16" s="73">
        <f t="shared" si="0"/>
        <v>-37.400000000000006</v>
      </c>
      <c r="E16" s="92" t="s">
        <v>81</v>
      </c>
      <c r="F16" s="93"/>
    </row>
    <row r="17" spans="1:7" s="11" customFormat="1" x14ac:dyDescent="0.2">
      <c r="B17" s="82">
        <v>3777.7</v>
      </c>
      <c r="C17" s="87">
        <v>3901.15</v>
      </c>
      <c r="D17" s="73">
        <f t="shared" si="0"/>
        <v>123.45000000000027</v>
      </c>
      <c r="E17" s="92" t="s">
        <v>82</v>
      </c>
      <c r="F17" s="93"/>
    </row>
    <row r="18" spans="1:7" s="11" customFormat="1" ht="30" customHeight="1" x14ac:dyDescent="0.2">
      <c r="B18" s="82">
        <v>1257.43</v>
      </c>
      <c r="C18" s="87">
        <v>1927.96</v>
      </c>
      <c r="D18" s="73">
        <f t="shared" ref="D18" si="1">C18-B18</f>
        <v>670.53</v>
      </c>
      <c r="E18" s="96" t="s">
        <v>100</v>
      </c>
      <c r="F18" s="95"/>
    </row>
    <row r="19" spans="1:7" s="11" customFormat="1" x14ac:dyDescent="0.2">
      <c r="B19" s="82">
        <v>310</v>
      </c>
      <c r="C19" s="12">
        <v>322</v>
      </c>
      <c r="D19" s="73">
        <f t="shared" si="0"/>
        <v>12</v>
      </c>
      <c r="E19" s="92" t="s">
        <v>83</v>
      </c>
      <c r="F19" s="93"/>
    </row>
    <row r="20" spans="1:7" s="11" customFormat="1" x14ac:dyDescent="0.2">
      <c r="B20" s="82">
        <v>1410</v>
      </c>
      <c r="C20" s="87">
        <v>1485</v>
      </c>
      <c r="D20" s="73">
        <f t="shared" si="0"/>
        <v>75</v>
      </c>
      <c r="E20" s="92" t="s">
        <v>101</v>
      </c>
      <c r="F20" s="93"/>
    </row>
    <row r="21" spans="1:7" s="11" customFormat="1" ht="55" customHeight="1" x14ac:dyDescent="0.2">
      <c r="B21" s="83">
        <v>397</v>
      </c>
      <c r="C21" s="1">
        <v>555</v>
      </c>
      <c r="D21" s="73">
        <f t="shared" si="0"/>
        <v>158</v>
      </c>
      <c r="E21" s="96" t="s">
        <v>102</v>
      </c>
      <c r="F21" s="93"/>
    </row>
    <row r="22" spans="1:7" s="11" customFormat="1" x14ac:dyDescent="0.2">
      <c r="B22" s="12">
        <v>0</v>
      </c>
      <c r="C22" s="1">
        <v>762.5</v>
      </c>
      <c r="D22" s="73">
        <f t="shared" si="0"/>
        <v>762.5</v>
      </c>
      <c r="E22" s="92" t="s">
        <v>84</v>
      </c>
      <c r="F22" s="93"/>
    </row>
    <row r="23" spans="1:7" s="11" customFormat="1" ht="16" x14ac:dyDescent="0.2">
      <c r="B23" s="86">
        <v>2933</v>
      </c>
      <c r="C23" s="85">
        <v>5773</v>
      </c>
      <c r="D23" s="73">
        <f t="shared" si="0"/>
        <v>2840</v>
      </c>
      <c r="E23" s="92" t="s">
        <v>85</v>
      </c>
      <c r="F23" s="93"/>
    </row>
    <row r="24" spans="1:7" s="11" customFormat="1" ht="16" x14ac:dyDescent="0.2">
      <c r="B24" s="86">
        <v>1000</v>
      </c>
      <c r="C24" s="85">
        <v>1500</v>
      </c>
      <c r="D24" s="73">
        <f t="shared" ref="D24" si="2">C24-B24</f>
        <v>500</v>
      </c>
      <c r="E24" s="92" t="s">
        <v>86</v>
      </c>
      <c r="F24" s="93"/>
    </row>
    <row r="25" spans="1:7" s="11" customFormat="1" ht="31" customHeight="1" x14ac:dyDescent="0.2">
      <c r="B25" s="83">
        <v>7666.6</v>
      </c>
      <c r="C25" s="87">
        <v>15973.11</v>
      </c>
      <c r="D25" s="73">
        <f t="shared" si="0"/>
        <v>8306.51</v>
      </c>
      <c r="E25" s="96" t="s">
        <v>103</v>
      </c>
      <c r="F25" s="95"/>
    </row>
    <row r="26" spans="1:7" s="11" customFormat="1" ht="34" customHeight="1" x14ac:dyDescent="0.2">
      <c r="B26" s="83">
        <v>6799.14</v>
      </c>
      <c r="C26" s="84">
        <f>5977.5+1757.5</f>
        <v>7735</v>
      </c>
      <c r="D26" s="73">
        <f t="shared" si="0"/>
        <v>935.85999999999967</v>
      </c>
      <c r="E26" s="96" t="s">
        <v>104</v>
      </c>
      <c r="F26" s="95"/>
    </row>
    <row r="27" spans="1:7" s="11" customFormat="1" ht="32" customHeight="1" x14ac:dyDescent="0.2">
      <c r="B27" s="83">
        <v>2130.6799999999998</v>
      </c>
      <c r="C27" s="84">
        <v>7003.7</v>
      </c>
      <c r="D27" s="73">
        <f t="shared" si="0"/>
        <v>4873.0200000000004</v>
      </c>
      <c r="E27" s="96" t="s">
        <v>105</v>
      </c>
      <c r="F27" s="95"/>
    </row>
    <row r="28" spans="1:7" s="11" customFormat="1" ht="35" customHeight="1" x14ac:dyDescent="0.2">
      <c r="B28" s="83">
        <v>2266.5700000000002</v>
      </c>
      <c r="C28" s="85">
        <f>3480.46+457.92</f>
        <v>3938.38</v>
      </c>
      <c r="D28" s="88">
        <f>C28-B28</f>
        <v>1671.81</v>
      </c>
      <c r="E28" s="96" t="s">
        <v>106</v>
      </c>
      <c r="F28" s="93"/>
    </row>
    <row r="29" spans="1:7" s="11" customFormat="1" ht="52" customHeight="1" x14ac:dyDescent="0.2">
      <c r="B29" s="83">
        <v>2210</v>
      </c>
      <c r="C29" s="85">
        <v>5556</v>
      </c>
      <c r="D29" s="73">
        <f t="shared" si="0"/>
        <v>3346</v>
      </c>
      <c r="E29" s="96" t="s">
        <v>107</v>
      </c>
      <c r="F29" s="95"/>
    </row>
    <row r="30" spans="1:7" s="17" customFormat="1" ht="16" x14ac:dyDescent="0.2">
      <c r="A30" s="16"/>
      <c r="B30" s="83">
        <v>77.36</v>
      </c>
      <c r="C30" s="1">
        <v>220</v>
      </c>
      <c r="D30" s="73">
        <f t="shared" si="0"/>
        <v>142.63999999999999</v>
      </c>
      <c r="E30" s="92" t="s">
        <v>108</v>
      </c>
      <c r="F30" s="106"/>
      <c r="G30" s="16"/>
    </row>
    <row r="31" spans="1:7" s="11" customFormat="1" ht="54" customHeight="1" x14ac:dyDescent="0.2">
      <c r="B31" s="86">
        <v>11307.76</v>
      </c>
      <c r="C31" s="85">
        <v>1571.81</v>
      </c>
      <c r="D31" s="73">
        <f t="shared" ref="D31:D44" si="3">C31-B31</f>
        <v>-9735.9500000000007</v>
      </c>
      <c r="E31" s="96" t="s">
        <v>109</v>
      </c>
      <c r="F31" s="93"/>
    </row>
    <row r="32" spans="1:7" s="11" customFormat="1" x14ac:dyDescent="0.2">
      <c r="B32" s="82">
        <v>0</v>
      </c>
      <c r="C32" s="1">
        <v>340</v>
      </c>
      <c r="D32" s="73">
        <f t="shared" si="3"/>
        <v>340</v>
      </c>
      <c r="E32" s="92" t="s">
        <v>87</v>
      </c>
      <c r="F32" s="93"/>
    </row>
    <row r="33" spans="1:8" s="11" customFormat="1" ht="44" customHeight="1" x14ac:dyDescent="0.2">
      <c r="B33" s="83">
        <v>35</v>
      </c>
      <c r="C33" s="1">
        <v>425.04</v>
      </c>
      <c r="D33" s="73">
        <f t="shared" si="3"/>
        <v>390.04</v>
      </c>
      <c r="E33" s="96" t="s">
        <v>88</v>
      </c>
      <c r="F33" s="95"/>
    </row>
    <row r="34" spans="1:8" s="11" customFormat="1" x14ac:dyDescent="0.2">
      <c r="B34" s="82">
        <f>630+1500</f>
        <v>2130</v>
      </c>
      <c r="C34" s="87">
        <v>1128.3900000000001</v>
      </c>
      <c r="D34" s="73">
        <f t="shared" si="3"/>
        <v>-1001.6099999999999</v>
      </c>
      <c r="E34" s="92" t="s">
        <v>89</v>
      </c>
      <c r="F34" s="93"/>
    </row>
    <row r="35" spans="1:8" s="11" customFormat="1" ht="16" x14ac:dyDescent="0.2">
      <c r="B35" s="83">
        <v>0</v>
      </c>
      <c r="C35" s="1">
        <v>266.82</v>
      </c>
      <c r="D35" s="73">
        <f t="shared" ref="D35" si="4">C35-B35</f>
        <v>266.82</v>
      </c>
      <c r="E35" s="92" t="s">
        <v>90</v>
      </c>
      <c r="F35" s="93"/>
    </row>
    <row r="36" spans="1:8" s="11" customFormat="1" ht="16" x14ac:dyDescent="0.2">
      <c r="B36" s="83">
        <v>266.29000000000002</v>
      </c>
      <c r="C36" s="91">
        <v>425.04</v>
      </c>
      <c r="D36" s="88">
        <f>C36-B36</f>
        <v>158.75</v>
      </c>
      <c r="E36" s="92" t="s">
        <v>91</v>
      </c>
      <c r="F36" s="93"/>
    </row>
    <row r="37" spans="1:8" s="11" customFormat="1" x14ac:dyDescent="0.2">
      <c r="B37" s="12">
        <v>0</v>
      </c>
      <c r="C37" s="1">
        <v>129</v>
      </c>
      <c r="D37" s="73">
        <f t="shared" si="3"/>
        <v>129</v>
      </c>
      <c r="E37" s="92" t="s">
        <v>92</v>
      </c>
      <c r="F37" s="93"/>
    </row>
    <row r="38" spans="1:8" s="11" customFormat="1" ht="16" x14ac:dyDescent="0.2">
      <c r="B38" s="83">
        <v>4393.75</v>
      </c>
      <c r="C38" s="84">
        <v>3926.66</v>
      </c>
      <c r="D38" s="73">
        <f t="shared" si="3"/>
        <v>-467.09000000000015</v>
      </c>
      <c r="E38" s="92" t="s">
        <v>93</v>
      </c>
      <c r="F38" s="93"/>
    </row>
    <row r="39" spans="1:8" s="11" customFormat="1" ht="16" x14ac:dyDescent="0.2">
      <c r="B39" s="83">
        <v>0</v>
      </c>
      <c r="C39" s="1">
        <v>104.61</v>
      </c>
      <c r="D39" s="73">
        <f t="shared" si="3"/>
        <v>104.61</v>
      </c>
      <c r="E39" s="92" t="s">
        <v>94</v>
      </c>
      <c r="F39" s="93"/>
    </row>
    <row r="40" spans="1:8" s="11" customFormat="1" ht="16" x14ac:dyDescent="0.2">
      <c r="B40" s="83">
        <v>0</v>
      </c>
      <c r="C40" s="85">
        <v>14452.41</v>
      </c>
      <c r="D40" s="73">
        <f t="shared" si="3"/>
        <v>14452.41</v>
      </c>
      <c r="E40" s="92" t="s">
        <v>95</v>
      </c>
      <c r="F40" s="93"/>
    </row>
    <row r="41" spans="1:8" s="11" customFormat="1" ht="16" x14ac:dyDescent="0.2">
      <c r="B41" s="83">
        <v>0</v>
      </c>
      <c r="C41" s="1">
        <v>399.95</v>
      </c>
      <c r="D41" s="73">
        <f t="shared" si="3"/>
        <v>399.95</v>
      </c>
      <c r="E41" s="92" t="s">
        <v>96</v>
      </c>
      <c r="F41" s="93"/>
    </row>
    <row r="42" spans="1:8" s="11" customFormat="1" ht="16" x14ac:dyDescent="0.2">
      <c r="B42" s="83">
        <v>5826.88</v>
      </c>
      <c r="C42" s="91">
        <v>11147</v>
      </c>
      <c r="D42" s="73">
        <f t="shared" si="3"/>
        <v>5320.12</v>
      </c>
      <c r="E42" s="92" t="s">
        <v>97</v>
      </c>
      <c r="F42" s="93"/>
    </row>
    <row r="43" spans="1:8" s="11" customFormat="1" ht="16" x14ac:dyDescent="0.2">
      <c r="B43" s="83">
        <v>965.1</v>
      </c>
      <c r="C43" s="12">
        <v>0</v>
      </c>
      <c r="D43" s="73">
        <f t="shared" si="3"/>
        <v>-965.1</v>
      </c>
      <c r="E43" s="92" t="s">
        <v>98</v>
      </c>
      <c r="F43" s="93"/>
    </row>
    <row r="44" spans="1:8" s="11" customFormat="1" ht="16" x14ac:dyDescent="0.2">
      <c r="B44" s="83">
        <v>0</v>
      </c>
      <c r="C44" s="1">
        <v>342.76</v>
      </c>
      <c r="D44" s="73">
        <f t="shared" si="3"/>
        <v>342.76</v>
      </c>
      <c r="E44" s="77" t="s">
        <v>99</v>
      </c>
      <c r="F44" s="78"/>
    </row>
    <row r="45" spans="1:8" x14ac:dyDescent="0.2">
      <c r="A45" s="90" t="s">
        <v>37</v>
      </c>
      <c r="B45" s="89">
        <f>SUM(B14:B44)</f>
        <v>60580.74</v>
      </c>
      <c r="C45" s="89">
        <f>SUM(C14:C44)</f>
        <v>93175.09</v>
      </c>
      <c r="D45" s="89">
        <f>C45-B45</f>
        <v>32594.35</v>
      </c>
      <c r="E45" s="97"/>
      <c r="F45" s="93"/>
      <c r="G45" s="7"/>
    </row>
    <row r="46" spans="1:8" x14ac:dyDescent="0.2">
      <c r="H46" s="2"/>
    </row>
    <row r="47" spans="1:8" x14ac:dyDescent="0.2">
      <c r="F47" s="7"/>
    </row>
    <row r="48" spans="1:8" x14ac:dyDescent="0.2">
      <c r="A48" s="14" t="s">
        <v>38</v>
      </c>
      <c r="D48" s="80"/>
    </row>
  </sheetData>
  <mergeCells count="33">
    <mergeCell ref="G13:H13"/>
    <mergeCell ref="E41:F41"/>
    <mergeCell ref="E42:F42"/>
    <mergeCell ref="E43:F43"/>
    <mergeCell ref="E17:F17"/>
    <mergeCell ref="E19:F19"/>
    <mergeCell ref="E20:F20"/>
    <mergeCell ref="E21:F21"/>
    <mergeCell ref="E22:F22"/>
    <mergeCell ref="E23:F23"/>
    <mergeCell ref="E25:F25"/>
    <mergeCell ref="E26:F26"/>
    <mergeCell ref="E27:F27"/>
    <mergeCell ref="E28:F28"/>
    <mergeCell ref="E29:F29"/>
    <mergeCell ref="E13:F13"/>
    <mergeCell ref="E30:F30"/>
    <mergeCell ref="E31:F31"/>
    <mergeCell ref="E32:F32"/>
    <mergeCell ref="E33:F33"/>
    <mergeCell ref="E14:F14"/>
    <mergeCell ref="E15:F15"/>
    <mergeCell ref="E16:F16"/>
    <mergeCell ref="E18:F18"/>
    <mergeCell ref="E24:F24"/>
    <mergeCell ref="E35:F35"/>
    <mergeCell ref="E45:F45"/>
    <mergeCell ref="E40:F40"/>
    <mergeCell ref="E34:F34"/>
    <mergeCell ref="E36:F36"/>
    <mergeCell ref="E37:F37"/>
    <mergeCell ref="E38:F38"/>
    <mergeCell ref="E39:F39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baseColWidth="10" defaultColWidth="9.1640625" defaultRowHeight="14" x14ac:dyDescent="0.15"/>
  <cols>
    <col min="1" max="1" width="6.83203125" style="58" bestFit="1" customWidth="1"/>
    <col min="2" max="2" width="11.33203125" style="58" customWidth="1"/>
    <col min="3" max="3" width="10.6640625" style="58" customWidth="1"/>
    <col min="4" max="4" width="10.5" style="58" bestFit="1" customWidth="1"/>
    <col min="5" max="5" width="9.83203125" style="58" customWidth="1"/>
    <col min="6" max="6" width="12.5" style="58" customWidth="1"/>
    <col min="7" max="16384" width="9.1640625" style="58"/>
  </cols>
  <sheetData>
    <row r="1" spans="2:7" x14ac:dyDescent="0.15">
      <c r="B1" s="63" t="s">
        <v>48</v>
      </c>
    </row>
    <row r="3" spans="2:7" x14ac:dyDescent="0.15">
      <c r="B3" s="59"/>
    </row>
    <row r="4" spans="2:7" x14ac:dyDescent="0.15">
      <c r="B4" s="58" t="s">
        <v>49</v>
      </c>
      <c r="C4" s="64">
        <f>'Accounting Statement'!D13</f>
        <v>132028</v>
      </c>
      <c r="D4" s="58" t="s">
        <v>50</v>
      </c>
      <c r="E4" s="64">
        <f>'Accounting Statement'!D8</f>
        <v>70927</v>
      </c>
    </row>
    <row r="6" spans="2:7" x14ac:dyDescent="0.15">
      <c r="D6" s="65"/>
    </row>
    <row r="7" spans="2:7" x14ac:dyDescent="0.15">
      <c r="E7" s="66"/>
    </row>
    <row r="8" spans="2:7" x14ac:dyDescent="0.15">
      <c r="E8" s="59" t="s">
        <v>51</v>
      </c>
      <c r="F8" s="59" t="s">
        <v>51</v>
      </c>
      <c r="G8" s="59" t="s">
        <v>51</v>
      </c>
    </row>
    <row r="9" spans="2:7" x14ac:dyDescent="0.15">
      <c r="B9" s="59" t="s">
        <v>52</v>
      </c>
    </row>
    <row r="10" spans="2:7" x14ac:dyDescent="0.15">
      <c r="C10" s="60" t="s">
        <v>53</v>
      </c>
      <c r="E10" s="60"/>
    </row>
    <row r="11" spans="2:7" x14ac:dyDescent="0.15">
      <c r="C11" s="60" t="s">
        <v>54</v>
      </c>
      <c r="E11" s="60"/>
    </row>
    <row r="12" spans="2:7" x14ac:dyDescent="0.15">
      <c r="C12" s="60" t="s">
        <v>55</v>
      </c>
      <c r="E12" s="60"/>
    </row>
    <row r="13" spans="2:7" x14ac:dyDescent="0.15">
      <c r="C13" s="60" t="s">
        <v>56</v>
      </c>
      <c r="E13" s="60"/>
    </row>
    <row r="14" spans="2:7" x14ac:dyDescent="0.15">
      <c r="C14" s="60" t="s">
        <v>57</v>
      </c>
      <c r="E14" s="60"/>
    </row>
    <row r="15" spans="2:7" x14ac:dyDescent="0.15">
      <c r="C15" s="60" t="s">
        <v>58</v>
      </c>
      <c r="E15" s="60"/>
    </row>
    <row r="16" spans="2:7" x14ac:dyDescent="0.15">
      <c r="C16" s="60" t="s">
        <v>59</v>
      </c>
      <c r="E16" s="60"/>
    </row>
    <row r="17" spans="2:7" x14ac:dyDescent="0.15">
      <c r="F17" s="61">
        <f>SUM(E10:E16)</f>
        <v>0</v>
      </c>
    </row>
    <row r="19" spans="2:7" x14ac:dyDescent="0.15">
      <c r="B19" s="59" t="s">
        <v>60</v>
      </c>
      <c r="E19" s="60"/>
    </row>
    <row r="20" spans="2:7" x14ac:dyDescent="0.15">
      <c r="F20" s="61">
        <f>E19</f>
        <v>0</v>
      </c>
    </row>
    <row r="21" spans="2:7" ht="15" thickBot="1" x14ac:dyDescent="0.2">
      <c r="B21" s="59" t="s">
        <v>61</v>
      </c>
      <c r="G21" s="62">
        <f>F17+F20</f>
        <v>0</v>
      </c>
    </row>
    <row r="22" spans="2:7" ht="15" thickTop="1" x14ac:dyDescent="0.1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2">
      <c r="B1" s="15" t="s">
        <v>62</v>
      </c>
    </row>
    <row r="3" spans="1:8" x14ac:dyDescent="0.2">
      <c r="B3" s="8"/>
    </row>
    <row r="4" spans="1:8" x14ac:dyDescent="0.2">
      <c r="B4">
        <v>2025</v>
      </c>
      <c r="C4" s="35">
        <f>'Accounting Statement'!C16</f>
        <v>487108</v>
      </c>
      <c r="D4">
        <v>2026</v>
      </c>
      <c r="E4" s="35">
        <f>'Accounting Statement'!D16</f>
        <v>503755</v>
      </c>
    </row>
    <row r="6" spans="1:8" x14ac:dyDescent="0.2">
      <c r="D6" t="s">
        <v>31</v>
      </c>
      <c r="E6" s="1">
        <f>E4-C4</f>
        <v>16647</v>
      </c>
    </row>
    <row r="7" spans="1:8" x14ac:dyDescent="0.2">
      <c r="D7" t="s">
        <v>32</v>
      </c>
      <c r="E7" s="6">
        <f>IF(AND(C4=0,E4=0),0,IF(C4=0,1,IF(E4=0,-1,(E4-C4)/C4)))</f>
        <v>3.4175172651650147E-2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">
      <c r="B9" s="8" t="s">
        <v>33</v>
      </c>
    </row>
    <row r="10" spans="1:8" x14ac:dyDescent="0.2">
      <c r="B10" s="19" t="s">
        <v>63</v>
      </c>
    </row>
    <row r="11" spans="1:8" x14ac:dyDescent="0.2">
      <c r="B11" s="18" t="s">
        <v>64</v>
      </c>
    </row>
    <row r="12" spans="1:8" s="3" customFormat="1" ht="26.25" customHeight="1" x14ac:dyDescent="0.2">
      <c r="B12" s="4" t="s">
        <v>34</v>
      </c>
      <c r="C12" s="4" t="s">
        <v>35</v>
      </c>
      <c r="D12" s="5" t="s">
        <v>31</v>
      </c>
      <c r="E12" s="94" t="s">
        <v>36</v>
      </c>
      <c r="F12" s="95"/>
      <c r="G12" s="71" t="s">
        <v>65</v>
      </c>
      <c r="H12" s="72" t="s">
        <v>66</v>
      </c>
    </row>
    <row r="13" spans="1:8" s="17" customFormat="1" x14ac:dyDescent="0.2">
      <c r="A13" s="16"/>
      <c r="B13" s="13"/>
      <c r="C13" s="13"/>
      <c r="D13" s="13">
        <f>C13-B13</f>
        <v>0</v>
      </c>
      <c r="E13" s="105"/>
      <c r="F13" s="106"/>
      <c r="G13" s="16"/>
    </row>
    <row r="14" spans="1:8" s="11" customFormat="1" x14ac:dyDescent="0.2">
      <c r="B14" s="12"/>
      <c r="C14" s="12"/>
      <c r="D14" s="13">
        <f t="shared" ref="D14:D27" si="0">C14-B14</f>
        <v>0</v>
      </c>
      <c r="E14" s="92"/>
      <c r="F14" s="93"/>
    </row>
    <row r="15" spans="1:8" s="11" customFormat="1" x14ac:dyDescent="0.2">
      <c r="B15" s="12"/>
      <c r="C15" s="12"/>
      <c r="D15" s="13">
        <f t="shared" si="0"/>
        <v>0</v>
      </c>
      <c r="E15" s="92"/>
      <c r="F15" s="93"/>
    </row>
    <row r="16" spans="1:8" s="11" customFormat="1" x14ac:dyDescent="0.2">
      <c r="B16" s="12"/>
      <c r="C16" s="12"/>
      <c r="D16" s="13">
        <f t="shared" si="0"/>
        <v>0</v>
      </c>
      <c r="E16" s="92"/>
      <c r="F16" s="93"/>
    </row>
    <row r="17" spans="1:12" s="11" customFormat="1" x14ac:dyDescent="0.2">
      <c r="B17" s="12"/>
      <c r="C17" s="12"/>
      <c r="D17" s="13">
        <f t="shared" si="0"/>
        <v>0</v>
      </c>
      <c r="E17" s="92"/>
      <c r="F17" s="93"/>
    </row>
    <row r="18" spans="1:12" s="11" customFormat="1" x14ac:dyDescent="0.2">
      <c r="B18" s="12"/>
      <c r="C18" s="12"/>
      <c r="D18" s="13">
        <f t="shared" si="0"/>
        <v>0</v>
      </c>
      <c r="E18" s="92"/>
      <c r="F18" s="93"/>
      <c r="L18" s="20"/>
    </row>
    <row r="19" spans="1:12" s="11" customFormat="1" x14ac:dyDescent="0.2">
      <c r="B19" s="12"/>
      <c r="C19" s="12"/>
      <c r="D19" s="13">
        <f t="shared" si="0"/>
        <v>0</v>
      </c>
      <c r="E19" s="92"/>
      <c r="F19" s="93"/>
    </row>
    <row r="20" spans="1:12" s="11" customFormat="1" x14ac:dyDescent="0.2">
      <c r="B20" s="12"/>
      <c r="C20" s="12"/>
      <c r="D20" s="13">
        <f t="shared" si="0"/>
        <v>0</v>
      </c>
      <c r="E20" s="92"/>
      <c r="F20" s="93"/>
    </row>
    <row r="21" spans="1:12" s="11" customFormat="1" x14ac:dyDescent="0.2">
      <c r="B21" s="12"/>
      <c r="C21" s="12"/>
      <c r="D21" s="13">
        <f t="shared" si="0"/>
        <v>0</v>
      </c>
      <c r="E21" s="92"/>
      <c r="F21" s="93"/>
    </row>
    <row r="22" spans="1:12" s="11" customFormat="1" x14ac:dyDescent="0.2">
      <c r="B22" s="12"/>
      <c r="C22" s="12"/>
      <c r="D22" s="13">
        <f t="shared" si="0"/>
        <v>0</v>
      </c>
      <c r="E22" s="92"/>
      <c r="F22" s="93"/>
    </row>
    <row r="23" spans="1:12" s="11" customFormat="1" x14ac:dyDescent="0.2">
      <c r="B23" s="12"/>
      <c r="C23" s="12"/>
      <c r="D23" s="13">
        <f t="shared" si="0"/>
        <v>0</v>
      </c>
      <c r="E23" s="92"/>
      <c r="F23" s="93"/>
    </row>
    <row r="24" spans="1:12" s="11" customFormat="1" x14ac:dyDescent="0.2">
      <c r="B24" s="12"/>
      <c r="C24" s="12"/>
      <c r="D24" s="13">
        <f t="shared" si="0"/>
        <v>0</v>
      </c>
      <c r="E24" s="92"/>
      <c r="F24" s="93"/>
    </row>
    <row r="25" spans="1:12" s="11" customFormat="1" x14ac:dyDescent="0.2">
      <c r="B25" s="12"/>
      <c r="C25" s="12"/>
      <c r="D25" s="13">
        <f t="shared" si="0"/>
        <v>0</v>
      </c>
      <c r="E25" s="92"/>
      <c r="F25" s="93"/>
    </row>
    <row r="26" spans="1:12" s="11" customFormat="1" x14ac:dyDescent="0.2">
      <c r="B26" s="12"/>
      <c r="C26" s="12"/>
      <c r="D26" s="13">
        <f t="shared" si="0"/>
        <v>0</v>
      </c>
      <c r="E26" s="92"/>
      <c r="F26" s="93"/>
    </row>
    <row r="27" spans="1:12" s="11" customFormat="1" x14ac:dyDescent="0.2">
      <c r="B27" s="12"/>
      <c r="C27" s="12"/>
      <c r="D27" s="13">
        <f t="shared" si="0"/>
        <v>0</v>
      </c>
      <c r="E27" s="92"/>
      <c r="F27" s="93"/>
    </row>
    <row r="28" spans="1:12" x14ac:dyDescent="0.2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97"/>
      <c r="F28" s="93"/>
      <c r="G28" s="7"/>
    </row>
    <row r="29" spans="1:12" x14ac:dyDescent="0.2">
      <c r="H29" s="2"/>
    </row>
    <row r="30" spans="1:12" x14ac:dyDescent="0.2">
      <c r="A30" s="14" t="s">
        <v>38</v>
      </c>
      <c r="F30" s="7"/>
    </row>
    <row r="32" spans="1:12" x14ac:dyDescent="0.2">
      <c r="B32" s="18" t="s">
        <v>67</v>
      </c>
    </row>
    <row r="33" spans="1:8" x14ac:dyDescent="0.2">
      <c r="B33" t="s">
        <v>68</v>
      </c>
    </row>
    <row r="34" spans="1:8" x14ac:dyDescent="0.2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2" x14ac:dyDescent="0.2">
      <c r="A36" s="3"/>
      <c r="B36" s="4" t="s">
        <v>34</v>
      </c>
      <c r="C36" s="4" t="s">
        <v>35</v>
      </c>
      <c r="D36" s="5" t="s">
        <v>31</v>
      </c>
      <c r="E36" s="94" t="s">
        <v>36</v>
      </c>
      <c r="F36" s="95"/>
      <c r="G36" s="71" t="s">
        <v>65</v>
      </c>
      <c r="H36" s="72" t="s">
        <v>66</v>
      </c>
    </row>
    <row r="37" spans="1:8" x14ac:dyDescent="0.2">
      <c r="A37" s="16"/>
      <c r="B37" s="13"/>
      <c r="C37" s="13"/>
      <c r="D37" s="13">
        <f>C37-B37</f>
        <v>0</v>
      </c>
      <c r="E37" s="105"/>
      <c r="F37" s="106"/>
      <c r="G37" s="16"/>
      <c r="H37" s="17"/>
    </row>
    <row r="38" spans="1:8" x14ac:dyDescent="0.2">
      <c r="A38" s="11"/>
      <c r="B38" s="12"/>
      <c r="C38" s="12"/>
      <c r="D38" s="13">
        <f t="shared" ref="D38:D39" si="1">C38-B38</f>
        <v>0</v>
      </c>
      <c r="E38" s="92"/>
      <c r="F38" s="93"/>
      <c r="G38" s="11"/>
      <c r="H38" s="11"/>
    </row>
    <row r="39" spans="1:8" x14ac:dyDescent="0.2">
      <c r="A39" s="11"/>
      <c r="B39" s="12"/>
      <c r="C39" s="12"/>
      <c r="D39" s="13">
        <f t="shared" si="1"/>
        <v>0</v>
      </c>
      <c r="E39" s="92"/>
      <c r="F39" s="93"/>
      <c r="G39" s="11"/>
      <c r="H39" s="11"/>
    </row>
    <row r="40" spans="1:8" x14ac:dyDescent="0.2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97"/>
      <c r="F40" s="93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6.83203125" bestFit="1" customWidth="1"/>
    <col min="2" max="2" width="11.33203125" customWidth="1"/>
    <col min="3" max="3" width="10.6640625" customWidth="1"/>
    <col min="4" max="4" width="10.5" bestFit="1" customWidth="1"/>
    <col min="5" max="5" width="9.83203125" customWidth="1"/>
    <col min="6" max="6" width="70.6640625" bestFit="1" customWidth="1"/>
  </cols>
  <sheetData>
    <row r="1" spans="1:7" x14ac:dyDescent="0.2">
      <c r="B1" s="15" t="s">
        <v>69</v>
      </c>
    </row>
    <row r="3" spans="1:7" x14ac:dyDescent="0.2">
      <c r="B3" s="8"/>
    </row>
    <row r="4" spans="1:7" x14ac:dyDescent="0.2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">
      <c r="D6" t="s">
        <v>31</v>
      </c>
      <c r="E6" s="1">
        <f>F4-C4</f>
        <v>0</v>
      </c>
    </row>
    <row r="7" spans="1:7" x14ac:dyDescent="0.2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">
      <c r="B9" s="8" t="s">
        <v>33</v>
      </c>
    </row>
    <row r="10" spans="1:7" x14ac:dyDescent="0.2">
      <c r="B10" s="18" t="s">
        <v>70</v>
      </c>
    </row>
    <row r="11" spans="1:7" s="3" customFormat="1" ht="30" x14ac:dyDescent="0.2">
      <c r="B11" s="4" t="s">
        <v>34</v>
      </c>
      <c r="C11" s="4" t="s">
        <v>35</v>
      </c>
      <c r="D11" s="5" t="s">
        <v>31</v>
      </c>
      <c r="E11" s="94" t="s">
        <v>36</v>
      </c>
      <c r="F11" s="95"/>
    </row>
    <row r="12" spans="1:7" s="17" customFormat="1" x14ac:dyDescent="0.2">
      <c r="A12" s="16"/>
      <c r="B12" s="13"/>
      <c r="C12" s="13"/>
      <c r="D12" s="13">
        <f>C12-B12</f>
        <v>0</v>
      </c>
      <c r="E12" s="105"/>
      <c r="F12" s="106"/>
      <c r="G12" s="16"/>
    </row>
    <row r="13" spans="1:7" s="11" customFormat="1" x14ac:dyDescent="0.2">
      <c r="B13" s="12"/>
      <c r="C13" s="12"/>
      <c r="D13" s="13">
        <f t="shared" ref="D13:D18" si="0">C13-B13</f>
        <v>0</v>
      </c>
      <c r="E13" s="92"/>
      <c r="F13" s="93"/>
    </row>
    <row r="14" spans="1:7" s="11" customFormat="1" x14ac:dyDescent="0.2">
      <c r="B14" s="12"/>
      <c r="C14" s="12"/>
      <c r="D14" s="13">
        <f t="shared" si="0"/>
        <v>0</v>
      </c>
      <c r="E14" s="92"/>
      <c r="F14" s="93"/>
    </row>
    <row r="15" spans="1:7" s="11" customFormat="1" x14ac:dyDescent="0.2">
      <c r="B15" s="12"/>
      <c r="C15" s="12"/>
      <c r="D15" s="13">
        <f t="shared" si="0"/>
        <v>0</v>
      </c>
      <c r="E15" s="92"/>
      <c r="F15" s="93"/>
    </row>
    <row r="16" spans="1:7" s="11" customFormat="1" x14ac:dyDescent="0.2">
      <c r="B16" s="12"/>
      <c r="C16" s="12"/>
      <c r="D16" s="13">
        <f t="shared" si="0"/>
        <v>0</v>
      </c>
      <c r="E16" s="92"/>
      <c r="F16" s="93"/>
    </row>
    <row r="17" spans="1:8" s="11" customFormat="1" x14ac:dyDescent="0.2">
      <c r="B17" s="12"/>
      <c r="C17" s="12"/>
      <c r="D17" s="13">
        <f t="shared" si="0"/>
        <v>0</v>
      </c>
      <c r="E17" s="92"/>
      <c r="F17" s="93"/>
    </row>
    <row r="18" spans="1:8" s="11" customFormat="1" x14ac:dyDescent="0.2">
      <c r="B18" s="12"/>
      <c r="C18" s="12"/>
      <c r="D18" s="13">
        <f t="shared" si="0"/>
        <v>0</v>
      </c>
      <c r="E18" s="92"/>
      <c r="F18" s="93"/>
    </row>
    <row r="19" spans="1:8" x14ac:dyDescent="0.2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97"/>
      <c r="F19" s="93"/>
      <c r="G19" s="7"/>
    </row>
    <row r="20" spans="1:8" x14ac:dyDescent="0.2">
      <c r="H20" s="2"/>
    </row>
    <row r="21" spans="1:8" x14ac:dyDescent="0.2">
      <c r="F21" s="7"/>
    </row>
    <row r="22" spans="1:8" x14ac:dyDescent="0.2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Katie-Marie Goodwright, St Cleer Parish Council</cp:lastModifiedBy>
  <cp:revision/>
  <dcterms:created xsi:type="dcterms:W3CDTF">2023-03-10T09:35:56Z</dcterms:created>
  <dcterms:modified xsi:type="dcterms:W3CDTF">2026-04-15T09:40:39Z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